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struzioni" state="visible" r:id="rId4"/>
    <sheet sheetId="2" name="Ricette base" state="visible" r:id="rId5"/>
    <sheet sheetId="3" name="Pizze" state="visible" r:id="rId6"/>
    <sheet sheetId="4" name="Canali" state="visible" r:id="rId7"/>
  </sheets>
  <calcPr calcId="171027" fullCalcOnLoad="1"/>
</workbook>
</file>

<file path=xl/sharedStrings.xml><?xml version="1.0" encoding="utf-8"?>
<sst xmlns="http://schemas.openxmlformats.org/spreadsheetml/2006/main" count="115" uniqueCount="83">
  <si>
    <t>Food cost in pizzeria: costo merci, sul posto e da asporto</t>
  </si>
  <si>
    <t>Foglio di calcolo dell'articolo su trolevo.com. Prezzi d'esempio, stato 2026.</t>
  </si>
  <si>
    <t>Questo foglio calcola il costo merci di una pizza da tre ricette base (impasto, salsa di pomodoro, fior di latte) e, per pizza, prezzo netto, food cost e margine di contribuzione, sul posto e da asporto.</t>
  </si>
  <si>
    <t>È precompilato con l'esempio calcolato dell'articolo «Food cost in pizzeria» su trolevo.com. Tutti i prezzi d'acquisto sono prezzi d'esempio IVA esclusa; il prezzo sul menu è il prezzo lordo che paga il cliente. Stato delle aliquote IVA: 2026.</t>
  </si>
  <si>
    <t>Ipotesi dell'esempio: un'azienda assoggettata all'IVA che allestisce il rendiconto secondo il metodo effettivo e separa sul posto e asporto con giustificativi, e lo stesso prezzo sul menu nei due canali. Chi vende da asporto a meno inserisce quel prezzo nel foglio «Canali».</t>
  </si>
  <si>
    <t>I campi da compilare hanno lo sfondo chiaro, tutto il resto lo calcola il foglio. Ogni importo è arrotondato al centesimo, come nell'articolo.</t>
  </si>
  <si>
    <t>Fior di latte: le pizze calcolano con il peso pesato in proprio, altrimenti con il peso sgocciolato indicato sulla confezione. Chi non pesa svuota il campo «Peso proprio». Se la confezione non indica il peso sgocciolato, si pesa una volta una busta così come va sulla pizza.</t>
  </si>
  <si>
    <t>Il cartone della pizza non fa parte del costo merci. Ha una sua colonna e si sottrae solo dal margine di contribuzione da asporto.</t>
  </si>
  <si>
    <t>Campo di applicazione: per le aziende che applicano il rendiconto semplificato dell'AFC per piccoli chioschi e bar per spuntini (Info IVA concernenti i settori 08, cifra 1.3.4) questo calcolo non vale così com'è. Chi applica il metodo delle aliquote saldo calcola diversamente (art. 37 cpv. 2 LIVA). Gli ordini tramite una piattaforma di consegna non sono rappresentati.</t>
  </si>
  <si>
    <t>Fonti: LIVA art. 25 cpv. 3; OIVA art. 55 e 56; OIQ art. 1, 2 e 16; AFC, Info IVA concernenti i settori 08, cifra 1.3.4; AFC, aliquote IVA.</t>
  </si>
  <si>
    <t>Questo foglio spiega il calcolo e non è una consulenza fiscale; fanno fede la LIVA, l'OIVA e le informazioni dell'Amministrazione federale delle contribuzioni (AFC).</t>
  </si>
  <si>
    <t>Il foglio non si può importare in Trolevo: l'importazione di ricette non riprende i prezzi.</t>
  </si>
  <si>
    <t>Ricette base</t>
  </si>
  <si>
    <t>Precompilato con le cifre d'esempio dell'articolo. I campi da compilare hanno lo sfondo chiaro.</t>
  </si>
  <si>
    <t>Ricetta base 1: impasto per pizza, una preparazione</t>
  </si>
  <si>
    <t>Ingrediente</t>
  </si>
  <si>
    <t>Quantità</t>
  </si>
  <si>
    <t>Unità</t>
  </si>
  <si>
    <t>Prezzo unitario</t>
  </si>
  <si>
    <t>Costo</t>
  </si>
  <si>
    <t>Farina</t>
  </si>
  <si>
    <t>kg</t>
  </si>
  <si>
    <t>Acqua</t>
  </si>
  <si>
    <t>Sale</t>
  </si>
  <si>
    <t>Lievito</t>
  </si>
  <si>
    <t>Preparazione</t>
  </si>
  <si>
    <t>Peso per panetto</t>
  </si>
  <si>
    <t>g</t>
  </si>
  <si>
    <t>Panetti in teoria</t>
  </si>
  <si>
    <t>Panetti pesati</t>
  </si>
  <si>
    <t>Costo per panetto</t>
  </si>
  <si>
    <t>Ricetta base 2: salsa di pomodoro, una preparazione</t>
  </si>
  <si>
    <t>Pomodori pelati</t>
  </si>
  <si>
    <t>latte</t>
  </si>
  <si>
    <t>Contenuto per latta</t>
  </si>
  <si>
    <t>Prezzo al chilo della salsa</t>
  </si>
  <si>
    <t>Calcolato sul peso della preparazione.</t>
  </si>
  <si>
    <t>Ricetta base 3: fior di latte</t>
  </si>
  <si>
    <t>Prezzo al chilo</t>
  </si>
  <si>
    <t>Prezzo per confezione</t>
  </si>
  <si>
    <t>Quantità nominale</t>
  </si>
  <si>
    <t>Peso sgocciolato (sulla confezione)</t>
  </si>
  <si>
    <t>Peso proprio, pesato una volta</t>
  </si>
  <si>
    <t>Prezzo al chilo per le pizze</t>
  </si>
  <si>
    <t>Le pizze calcolano con il peso proprio, altrimenti con il peso sgocciolato, mai con la quantità nominale.</t>
  </si>
  <si>
    <t>Chi non pesa svuota il campo «Peso proprio».</t>
  </si>
  <si>
    <t>Condimento</t>
  </si>
  <si>
    <t/>
  </si>
  <si>
    <t>Olio d'oliva</t>
  </si>
  <si>
    <t>al litro</t>
  </si>
  <si>
    <t>Basilico</t>
  </si>
  <si>
    <t>al kg</t>
  </si>
  <si>
    <t>Pizze</t>
  </si>
  <si>
    <t>Pizza</t>
  </si>
  <si>
    <t>Panetti</t>
  </si>
  <si>
    <t>Salsa (g)</t>
  </si>
  <si>
    <t>Fior di latte (g)</t>
  </si>
  <si>
    <t>Olio d'oliva (ml)</t>
  </si>
  <si>
    <t>Basilico (g)</t>
  </si>
  <si>
    <t>Altri ingredienti (CHF)</t>
  </si>
  <si>
    <t>Cartone (CHF), solo da asporto</t>
  </si>
  <si>
    <t>Costo merci (senza cartone)</t>
  </si>
  <si>
    <t>Margherita</t>
  </si>
  <si>
    <t>Inserire altre pizze delle stesse ricette base nelle righe vuote.</t>
  </si>
  <si>
    <t>Canali</t>
  </si>
  <si>
    <t>Aliquota normale, sul posto</t>
  </si>
  <si>
    <t>LIVA art. 25, stato 2026</t>
  </si>
  <si>
    <t>Aliquota ridotta, da asporto</t>
  </si>
  <si>
    <t>Prezzo sul menu sul posto</t>
  </si>
  <si>
    <t>Prezzo sul menu da asporto</t>
  </si>
  <si>
    <t>Netto sul posto</t>
  </si>
  <si>
    <t>Netto da asporto</t>
  </si>
  <si>
    <t>Food cost sul posto</t>
  </si>
  <si>
    <t>Food cost da asporto</t>
  </si>
  <si>
    <t>Margine di contribuzione sul posto</t>
  </si>
  <si>
    <t>Margine di contribuzione da asporto</t>
  </si>
  <si>
    <t>Resta dopo il cartone</t>
  </si>
  <si>
    <t>Differenza rispetto al consumo sul posto</t>
  </si>
  <si>
    <t>Soglia del cartone in CHF</t>
  </si>
  <si>
    <t>Soglia del cartone, fattore</t>
  </si>
  <si>
    <t>Per il prezzo sul menu; vale solo a parità di prezzo sul menu nei due canali.</t>
  </si>
  <si>
    <t>Se il cartone costa meno della soglia, da asporto resta più che sul posto.</t>
  </si>
  <si>
    <t>Non vale così com'è per il rendiconto semplificato dell'AFC per piccoli chioschi e bar per spuntini, né per il metodo delle aliquote saldo, né per gli ordini tramite una piattaforma di consegna.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</si>
</sst>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quot;CHF &quot;0.00"/>
    <numFmt numFmtId="166" formatCode="&quot;CHF &quot;0.0000"/>
    <numFmt numFmtId="167" formatCode="0.0%"/>
    <numFmt numFmtId="168" formatCode="0.0000"/>
  </numFmts>
  <fonts count="7" x14ac:knownFonts="1">
    <font>
      <color theme="1"/>
      <family val="2"/>
      <scheme val="minor"/>
      <sz val="11"/>
      <name val="Calibri"/>
    </font>
    <font>
      <b/>
      <color rgb="FF241E18"/>
      <sz val="14"/>
      <name val="Arial"/>
    </font>
    <font>
      <i/>
      <color rgb="FF5B5249"/>
      <sz val="10"/>
      <name val="Arial"/>
    </font>
    <font>
      <color rgb="FF241E18"/>
      <sz val="10"/>
      <name val="Arial"/>
    </font>
    <font>
      <b/>
      <color rgb="FF241E18"/>
      <sz val="10"/>
      <name val="Arial"/>
    </font>
    <font>
      <b/>
      <color rgb="FFFFFFFF"/>
      <sz val="10"/>
      <name val="Arial"/>
    </font>
    <font>
      <b/>
      <color rgb="FFB3261E"/>
      <sz val="10"/>
      <name val="Arial"/>
    </font>
  </fonts>
  <fills count="4">
    <fill>
      <patternFill patternType="none"/>
    </fill>
    <fill>
      <patternFill patternType="gray125"/>
    </fill>
    <fill>
      <patternFill patternType="solid">
        <fgColor rgb="FF14181F"/>
      </patternFill>
    </fill>
    <fill>
      <patternFill patternType="solid">
        <fgColor rgb="FFF3EFE9"/>
      </patternFill>
    </fill>
  </fills>
  <borders count="2">
    <border>
      <left/>
      <right/>
      <top/>
      <bottom/>
      <diagonal/>
    </border>
    <border>
      <left/>
      <right/>
      <top/>
      <bottom style="thin">
        <color rgb="FFD3AC36"/>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xf numFmtId="0" fontId="5" fillId="2" borderId="0" xfId="0" applyFont="1" applyFill="1"/>
    <xf numFmtId="164" fontId="0" fillId="3" borderId="1" xfId="0" applyNumberFormat="1" applyFill="1" applyBorder="1"/>
    <xf numFmtId="165" fontId="0" fillId="3" borderId="1" xfId="0" applyNumberFormat="1" applyFill="1" applyBorder="1"/>
    <xf numFmtId="165" fontId="0" fillId="0" borderId="0" xfId="0" applyNumberFormat="1"/>
    <xf numFmtId="164" fontId="0" fillId="0" borderId="0" xfId="0" applyNumberFormat="1"/>
    <xf numFmtId="165" fontId="4" fillId="0" borderId="0" xfId="0" applyNumberFormat="1" applyFont="1"/>
    <xf numFmtId="0" fontId="0" fillId="3" borderId="1" xfId="0" applyFill="1" applyBorder="1"/>
    <xf numFmtId="2" fontId="0" fillId="0" borderId="0" xfId="0" applyNumberFormat="1"/>
    <xf numFmtId="1" fontId="0" fillId="3" borderId="1" xfId="0" applyNumberFormat="1" applyFill="1" applyBorder="1"/>
    <xf numFmtId="166" fontId="0" fillId="0" borderId="0" xfId="0" applyNumberFormat="1"/>
    <xf numFmtId="0" fontId="6" fillId="0" borderId="0" xfId="0" applyFont="1"/>
    <xf numFmtId="167" fontId="0" fillId="3" borderId="1" xfId="0" applyNumberFormat="1" applyFill="1" applyBorder="1"/>
    <xf numFmtId="167" fontId="0" fillId="0" borderId="0" xfId="0" applyNumberFormat="1"/>
    <xf numFmtId="16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workbookViewId="0"/>
  </sheetViews>
  <sheetFormatPr defaultRowHeight="15" outlineLevelRow="0" outlineLevelCol="0" x14ac:dyDescent="55"/>
  <cols>
    <col min="1" max="1" width="38" customWidth="1"/>
    <col min="2" max="2" width="14" customWidth="1"/>
    <col min="3" max="3" width="10" customWidth="1"/>
    <col min="4" max="5" width="16" customWidth="1"/>
  </cols>
  <sheetData>
    <row r="1" spans="1:1" x14ac:dyDescent="0.25">
      <c r="A1" s="1" t="s">
        <v>12</v>
      </c>
    </row>
    <row r="2" spans="1:1" x14ac:dyDescent="0.25">
      <c r="A2" s="2" t="s">
        <v>13</v>
      </c>
    </row>
    <row r="4" spans="1:1" x14ac:dyDescent="0.25">
      <c r="A4" s="4" t="s">
        <v>14</v>
      </c>
    </row>
    <row r="5" spans="1:5" x14ac:dyDescent="0.25">
      <c r="A5" s="5" t="s">
        <v>15</v>
      </c>
      <c r="B5" s="5" t="s">
        <v>16</v>
      </c>
      <c r="C5" s="5" t="s">
        <v>17</v>
      </c>
      <c r="D5" s="5" t="s">
        <v>18</v>
      </c>
      <c r="E5" s="5" t="s">
        <v>19</v>
      </c>
    </row>
    <row r="6" spans="1:5" x14ac:dyDescent="0.25">
      <c r="A6" t="s">
        <v>20</v>
      </c>
      <c r="B6" s="6">
        <v>5</v>
      </c>
      <c r="C6" t="s">
        <v>21</v>
      </c>
      <c r="D6" s="7">
        <v>1.4</v>
      </c>
      <c r="E6" s="8">
        <f>ROUND(B6*D6,2)</f>
        <v>7</v>
      </c>
    </row>
    <row r="7" spans="1:5" x14ac:dyDescent="0.25">
      <c r="A7" t="s">
        <v>22</v>
      </c>
      <c r="B7" s="6">
        <v>3.25</v>
      </c>
      <c r="C7" t="s">
        <v>21</v>
      </c>
      <c r="D7" s="7">
        <v>0</v>
      </c>
      <c r="E7" s="8">
        <f>ROUND(B7*D7,2)</f>
        <v>0</v>
      </c>
    </row>
    <row r="8" spans="1:5" x14ac:dyDescent="0.25">
      <c r="A8" t="s">
        <v>23</v>
      </c>
      <c r="B8" s="6">
        <v>0.15</v>
      </c>
      <c r="C8" t="s">
        <v>21</v>
      </c>
      <c r="D8" s="7">
        <v>1.2</v>
      </c>
      <c r="E8" s="8">
        <f>ROUND(B8*D8,2)</f>
        <v>0.18</v>
      </c>
    </row>
    <row r="9" spans="1:5" x14ac:dyDescent="0.25">
      <c r="A9" t="s">
        <v>24</v>
      </c>
      <c r="B9" s="6">
        <v>0.01</v>
      </c>
      <c r="C9" t="s">
        <v>21</v>
      </c>
      <c r="D9" s="7">
        <v>8</v>
      </c>
      <c r="E9" s="8">
        <f>ROUND(B9*D9,2)</f>
        <v>0.08</v>
      </c>
    </row>
    <row r="10" spans="1:5" x14ac:dyDescent="0.25">
      <c r="A10" s="4" t="s">
        <v>25</v>
      </c>
      <c r="B10" s="9">
        <f>SUM(B6:B9)</f>
        <v>8.41</v>
      </c>
      <c r="C10" t="s">
        <v>21</v>
      </c>
      <c r="E10" s="10">
        <f>ROUND(SUM(E6:E9),2)</f>
        <v>7.26</v>
      </c>
    </row>
    <row r="11" spans="1:3" x14ac:dyDescent="0.25">
      <c r="A11" t="s">
        <v>26</v>
      </c>
      <c r="B11" s="11">
        <v>250</v>
      </c>
      <c r="C11" t="s">
        <v>27</v>
      </c>
    </row>
    <row r="12" spans="1:2" x14ac:dyDescent="0.25">
      <c r="A12" t="s">
        <v>28</v>
      </c>
      <c r="B12" s="12">
        <f>B10*1000/B11</f>
        <v>33.64</v>
      </c>
    </row>
    <row r="13" spans="1:2" x14ac:dyDescent="0.25">
      <c r="A13" t="s">
        <v>29</v>
      </c>
      <c r="B13" s="13">
        <v>33</v>
      </c>
    </row>
    <row r="14" spans="1:5" x14ac:dyDescent="0.25">
      <c r="A14" s="4" t="s">
        <v>30</v>
      </c>
      <c r="E14" s="10">
        <f>ROUND(E10/B13,2)</f>
        <v>0.22</v>
      </c>
    </row>
    <row r="16" spans="1:1" x14ac:dyDescent="0.25">
      <c r="A16" s="4" t="s">
        <v>31</v>
      </c>
    </row>
    <row r="17" spans="1:5" x14ac:dyDescent="0.25">
      <c r="A17" s="5" t="s">
        <v>15</v>
      </c>
      <c r="B17" s="5" t="s">
        <v>16</v>
      </c>
      <c r="C17" s="5" t="s">
        <v>17</v>
      </c>
      <c r="D17" s="5" t="s">
        <v>18</v>
      </c>
      <c r="E17" s="5" t="s">
        <v>19</v>
      </c>
    </row>
    <row r="18" spans="1:5" x14ac:dyDescent="0.25">
      <c r="A18" t="s">
        <v>32</v>
      </c>
      <c r="B18" s="13">
        <v>2</v>
      </c>
      <c r="C18" t="s">
        <v>33</v>
      </c>
      <c r="D18" s="7">
        <v>5.1</v>
      </c>
      <c r="E18" s="8">
        <f>ROUND(B18*D18,2)</f>
        <v>10.2</v>
      </c>
    </row>
    <row r="19" spans="1:3" x14ac:dyDescent="0.25">
      <c r="A19" t="s">
        <v>34</v>
      </c>
      <c r="B19" s="6">
        <v>2.55</v>
      </c>
      <c r="C19" t="s">
        <v>21</v>
      </c>
    </row>
    <row r="20" spans="1:5" x14ac:dyDescent="0.25">
      <c r="A20" t="s">
        <v>23</v>
      </c>
      <c r="B20" s="6">
        <v>0.04</v>
      </c>
      <c r="C20" t="s">
        <v>21</v>
      </c>
      <c r="D20" s="7">
        <v>1.2</v>
      </c>
      <c r="E20" s="8">
        <f>ROUND(B20*D20,2)</f>
        <v>0.05</v>
      </c>
    </row>
    <row r="21" spans="1:5" x14ac:dyDescent="0.25">
      <c r="A21" s="4" t="s">
        <v>25</v>
      </c>
      <c r="B21" s="9">
        <f>B18*B19+B20</f>
        <v>5.14</v>
      </c>
      <c r="C21" t="s">
        <v>21</v>
      </c>
      <c r="E21" s="10">
        <f>ROUND(E18+E20,2)</f>
        <v>10.25</v>
      </c>
    </row>
    <row r="22" spans="1:5" x14ac:dyDescent="0.25">
      <c r="A22" t="s">
        <v>35</v>
      </c>
      <c r="E22" s="14">
        <f>E21/B21</f>
        <v>1.9941634241</v>
      </c>
    </row>
    <row r="23" spans="1:1" x14ac:dyDescent="0.25">
      <c r="A23" s="2" t="s">
        <v>36</v>
      </c>
    </row>
    <row r="25" spans="1:1" x14ac:dyDescent="0.25">
      <c r="A25" s="4" t="s">
        <v>37</v>
      </c>
    </row>
    <row r="26" spans="1:5" x14ac:dyDescent="0.25">
      <c r="A26" s="5" t="s">
        <v>15</v>
      </c>
      <c r="B26" s="5" t="s">
        <v>16</v>
      </c>
      <c r="C26" s="5" t="s">
        <v>17</v>
      </c>
      <c r="D26" s="5" t="s">
        <v>18</v>
      </c>
      <c r="E26" s="5" t="s">
        <v>38</v>
      </c>
    </row>
    <row r="27" spans="1:4" x14ac:dyDescent="0.25">
      <c r="A27" t="s">
        <v>39</v>
      </c>
      <c r="D27" s="7">
        <v>9</v>
      </c>
    </row>
    <row r="28" spans="1:5" x14ac:dyDescent="0.25">
      <c r="A28" t="s">
        <v>40</v>
      </c>
      <c r="B28" s="11">
        <v>1000</v>
      </c>
      <c r="C28" t="s">
        <v>27</v>
      </c>
      <c r="E28" s="8">
        <f>IF(B28="","",ROUND(D27/(B28/1000),2))</f>
        <v>9</v>
      </c>
    </row>
    <row r="29" spans="1:5" x14ac:dyDescent="0.25">
      <c r="A29" t="s">
        <v>41</v>
      </c>
      <c r="B29" s="11">
        <v>750</v>
      </c>
      <c r="C29" t="s">
        <v>27</v>
      </c>
      <c r="E29" s="8">
        <f>IF(B29="","",ROUND(D27/(B29/1000),2))</f>
        <v>12</v>
      </c>
    </row>
    <row r="30" spans="1:5" x14ac:dyDescent="0.25">
      <c r="A30" t="s">
        <v>42</v>
      </c>
      <c r="B30" s="11">
        <v>700</v>
      </c>
      <c r="C30" t="s">
        <v>27</v>
      </c>
      <c r="E30" s="8">
        <f>IF(B30="","",D27/(B30/1000))</f>
        <v>12.857142857</v>
      </c>
    </row>
    <row r="31" spans="1:5" x14ac:dyDescent="0.25">
      <c r="A31" s="4" t="s">
        <v>43</v>
      </c>
      <c r="E31" s="10">
        <f>IF(B30&lt;&gt;"",E30,IF(B29&lt;&gt;"",E29,""))</f>
        <v>12.857142857</v>
      </c>
    </row>
    <row r="32" spans="1:1" x14ac:dyDescent="0.25">
      <c r="A32" s="15" t="str">
        <f>IF(AND(B30="",B29=""),"Nessun peso inserito: pesare una volta una busta così come va sulla pizza e inserire il peso.","")</f>
        <v/>
      </c>
    </row>
    <row r="33" spans="1:1" x14ac:dyDescent="0.25">
      <c r="A33" s="2" t="s">
        <v>44</v>
      </c>
    </row>
    <row r="34" spans="1:1" x14ac:dyDescent="0.25">
      <c r="A34" s="2" t="s">
        <v>45</v>
      </c>
    </row>
    <row r="38" spans="1:1" x14ac:dyDescent="0.25">
      <c r="A38" s="4" t="s">
        <v>46</v>
      </c>
    </row>
    <row r="39" spans="1:5" x14ac:dyDescent="0.25">
      <c r="A39" s="5" t="s">
        <v>15</v>
      </c>
      <c r="B39" s="5" t="s">
        <v>47</v>
      </c>
      <c r="C39" s="5" t="s">
        <v>17</v>
      </c>
      <c r="D39" s="5" t="s">
        <v>18</v>
      </c>
      <c r="E39" s="5" t="s">
        <v>47</v>
      </c>
    </row>
    <row r="40" spans="1:4" x14ac:dyDescent="0.25">
      <c r="A40" t="s">
        <v>48</v>
      </c>
      <c r="C40" t="s">
        <v>49</v>
      </c>
      <c r="D40" s="7">
        <v>12</v>
      </c>
    </row>
    <row r="41" spans="1:4" x14ac:dyDescent="0.25">
      <c r="A41" t="s">
        <v>50</v>
      </c>
      <c r="C41" t="s">
        <v>51</v>
      </c>
      <c r="D41" s="7">
        <v>30</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outlineLevelRow="0" outlineLevelCol="0" x14ac:dyDescent="55"/>
  <cols>
    <col min="1" max="1" width="22" customWidth="1"/>
    <col min="2" max="3" width="11" customWidth="1"/>
    <col min="4" max="4" width="13" customWidth="1"/>
    <col min="5" max="5" width="11" customWidth="1"/>
    <col min="6" max="8" width="13" customWidth="1"/>
    <col min="9" max="9" width="16" customWidth="1"/>
  </cols>
  <sheetData>
    <row r="1" spans="1:1" x14ac:dyDescent="0.25">
      <c r="A1" s="1" t="s">
        <v>52</v>
      </c>
    </row>
    <row r="2" spans="1:1" x14ac:dyDescent="0.25">
      <c r="A2" s="2" t="s">
        <v>13</v>
      </c>
    </row>
    <row r="4" spans="1:9" x14ac:dyDescent="0.25">
      <c r="A4" s="5" t="s">
        <v>53</v>
      </c>
      <c r="B4" s="5" t="s">
        <v>54</v>
      </c>
      <c r="C4" s="5" t="s">
        <v>55</v>
      </c>
      <c r="D4" s="5" t="s">
        <v>56</v>
      </c>
      <c r="E4" s="5" t="s">
        <v>57</v>
      </c>
      <c r="F4" s="5" t="s">
        <v>58</v>
      </c>
      <c r="G4" s="5" t="s">
        <v>59</v>
      </c>
      <c r="H4" s="5" t="s">
        <v>60</v>
      </c>
      <c r="I4" s="5" t="s">
        <v>61</v>
      </c>
    </row>
    <row r="5" spans="1:9" x14ac:dyDescent="0.25">
      <c r="A5" t="s">
        <v>62</v>
      </c>
      <c r="B5" s="13">
        <v>1</v>
      </c>
      <c r="C5" s="13">
        <v>80</v>
      </c>
      <c r="D5" s="13">
        <v>100</v>
      </c>
      <c r="E5" s="13">
        <v>5</v>
      </c>
      <c r="F5" s="13">
        <v>2</v>
      </c>
      <c r="G5" s="7">
        <v>0</v>
      </c>
      <c r="H5" s="7">
        <v>0.4</v>
      </c>
      <c r="I5" s="10">
        <f>IF(OR(A5="",'Ricette base'!$E$31=""),"",ROUND(B5*'Ricette base'!$E$14,2)+ROUND(C5/1000*'Ricette base'!$E$22,2)+ROUND(D5/1000*'Ricette base'!$E$31,2)+ROUND(E5/1000*'Ricette base'!$D$40,2)+ROUND(F5/1000*'Ricette base'!$D$41,2)+G5)</f>
        <v>1.79</v>
      </c>
    </row>
    <row r="6" spans="1:9" x14ac:dyDescent="0.25">
      <c r="A6" t="s">
        <v>47</v>
      </c>
      <c r="B6" s="13"/>
      <c r="C6" s="13"/>
      <c r="D6" s="13"/>
      <c r="E6" s="13"/>
      <c r="F6" s="13"/>
      <c r="G6" s="7"/>
      <c r="H6" s="7"/>
      <c r="I6" s="10" t="str">
        <f>IF(OR(A6="",'Ricette base'!$E$31=""),"",ROUND(B6*'Ricette base'!$E$14,2)+ROUND(C6/1000*'Ricette base'!$E$22,2)+ROUND(D6/1000*'Ricette base'!$E$31,2)+ROUND(E6/1000*'Ricette base'!$D$40,2)+ROUND(F6/1000*'Ricette base'!$D$41,2)+G6)</f>
        <v/>
      </c>
    </row>
    <row r="7" spans="1:9" x14ac:dyDescent="0.25">
      <c r="A7" t="s">
        <v>47</v>
      </c>
      <c r="B7" s="13"/>
      <c r="C7" s="13"/>
      <c r="D7" s="13"/>
      <c r="E7" s="13"/>
      <c r="F7" s="13"/>
      <c r="G7" s="7"/>
      <c r="H7" s="7"/>
      <c r="I7" s="10" t="str">
        <f>IF(OR(A7="",'Ricette base'!$E$31=""),"",ROUND(B7*'Ricette base'!$E$14,2)+ROUND(C7/1000*'Ricette base'!$E$22,2)+ROUND(D7/1000*'Ricette base'!$E$31,2)+ROUND(E7/1000*'Ricette base'!$D$40,2)+ROUND(F7/1000*'Ricette base'!$D$41,2)+G7)</f>
        <v/>
      </c>
    </row>
    <row r="8" spans="1:9" x14ac:dyDescent="0.25">
      <c r="A8" t="s">
        <v>47</v>
      </c>
      <c r="B8" s="13"/>
      <c r="C8" s="13"/>
      <c r="D8" s="13"/>
      <c r="E8" s="13"/>
      <c r="F8" s="13"/>
      <c r="G8" s="7"/>
      <c r="H8" s="7"/>
      <c r="I8" s="10" t="str">
        <f>IF(OR(A8="",'Ricette base'!$E$31=""),"",ROUND(B8*'Ricette base'!$E$14,2)+ROUND(C8/1000*'Ricette base'!$E$22,2)+ROUND(D8/1000*'Ricette base'!$E$31,2)+ROUND(E8/1000*'Ricette base'!$D$40,2)+ROUND(F8/1000*'Ricette base'!$D$41,2)+G8)</f>
        <v/>
      </c>
    </row>
    <row r="9" spans="1:9" x14ac:dyDescent="0.25">
      <c r="A9" t="s">
        <v>47</v>
      </c>
      <c r="B9" s="13"/>
      <c r="C9" s="13"/>
      <c r="D9" s="13"/>
      <c r="E9" s="13"/>
      <c r="F9" s="13"/>
      <c r="G9" s="7"/>
      <c r="H9" s="7"/>
      <c r="I9" s="10" t="str">
        <f>IF(OR(A9="",'Ricette base'!$E$31=""),"",ROUND(B9*'Ricette base'!$E$14,2)+ROUND(C9/1000*'Ricette base'!$E$22,2)+ROUND(D9/1000*'Ricette base'!$E$31,2)+ROUND(E9/1000*'Ricette base'!$D$40,2)+ROUND(F9/1000*'Ricette base'!$D$41,2)+G9)</f>
        <v/>
      </c>
    </row>
    <row r="11" spans="1:1" x14ac:dyDescent="0.25">
      <c r="A11" s="2" t="s">
        <v>63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heetViews>
  <sheetFormatPr defaultRowHeight="15" outlineLevelRow="0" outlineLevelCol="0" x14ac:dyDescent="55"/>
  <cols>
    <col min="1" max="1" width="22" customWidth="1"/>
    <col min="2" max="11" width="14" customWidth="1"/>
  </cols>
  <sheetData>
    <row r="1" spans="1:1" x14ac:dyDescent="0.25">
      <c r="A1" s="1" t="s">
        <v>64</v>
      </c>
    </row>
    <row r="2" spans="1:1" x14ac:dyDescent="0.25">
      <c r="A2" s="2" t="s">
        <v>13</v>
      </c>
    </row>
    <row r="4" spans="1:3" x14ac:dyDescent="0.25">
      <c r="A4" t="s">
        <v>65</v>
      </c>
      <c r="B4" s="16">
        <v>0.081</v>
      </c>
      <c r="C4" s="2" t="s">
        <v>66</v>
      </c>
    </row>
    <row r="5" spans="1:2" x14ac:dyDescent="0.25">
      <c r="A5" t="s">
        <v>67</v>
      </c>
      <c r="B5" s="16">
        <v>0.026</v>
      </c>
    </row>
    <row r="7" spans="1:11" x14ac:dyDescent="0.25">
      <c r="A7" s="5" t="s">
        <v>53</v>
      </c>
      <c r="B7" s="5" t="s">
        <v>68</v>
      </c>
      <c r="C7" s="5" t="s">
        <v>69</v>
      </c>
      <c r="D7" s="5" t="s">
        <v>70</v>
      </c>
      <c r="E7" s="5" t="s">
        <v>71</v>
      </c>
      <c r="F7" s="5" t="s">
        <v>72</v>
      </c>
      <c r="G7" s="5" t="s">
        <v>73</v>
      </c>
      <c r="H7" s="5" t="s">
        <v>74</v>
      </c>
      <c r="I7" s="5" t="s">
        <v>75</v>
      </c>
      <c r="J7" s="5" t="s">
        <v>76</v>
      </c>
      <c r="K7" s="5" t="s">
        <v>77</v>
      </c>
    </row>
    <row r="8" spans="1:11" x14ac:dyDescent="0.25">
      <c r="A8" t="str">
        <f>IF('Pizze'!A5="","",'Pizze'!A5)</f>
        <v>Margherita</v>
      </c>
      <c r="B8" s="7">
        <v>18.5</v>
      </c>
      <c r="C8" s="7">
        <f>IF(B8="","",B8)</f>
        <v>18.5</v>
      </c>
      <c r="D8" s="8">
        <f>IF(B8="","",ROUND(B8/(1+$B$4),2))</f>
        <v>17.11</v>
      </c>
      <c r="E8" s="8">
        <f>IF(C8="","",ROUND(C8/(1+$B$5),2))</f>
        <v>18.03</v>
      </c>
      <c r="F8" s="17">
        <f>IF(OR(D8="",'Pizze'!I5=""),"",'Pizze'!I5/D8)</f>
        <v>0.10461718293</v>
      </c>
      <c r="G8" s="17">
        <f>IF(OR(E8="",'Pizze'!I5=""),"",'Pizze'!I5/E8)</f>
        <v>0.099278979479</v>
      </c>
      <c r="H8" s="8">
        <f>IF(OR(D8="",'Pizze'!I5=""),"",ROUND(D8-'Pizze'!I5,2))</f>
        <v>15.32</v>
      </c>
      <c r="I8" s="8">
        <f>IF(OR(E8="",'Pizze'!I5=""),"",ROUND(E8-'Pizze'!I5,2))</f>
        <v>16.24</v>
      </c>
      <c r="J8" s="8">
        <f>IF(I8="","",ROUND(I8-IF('Pizze'!H5="",0,'Pizze'!H5),2))</f>
        <v>15.84</v>
      </c>
      <c r="K8" s="8">
        <f>IF(OR(H8="",J8=""),"",ROUND(J8-H8,2))</f>
        <v>0.52</v>
      </c>
    </row>
    <row r="9" spans="1:11" x14ac:dyDescent="0.25">
      <c r="A9" t="str">
        <f>IF('Pizze'!A6="","",'Pizze'!A6)</f>
        <v/>
      </c>
      <c r="B9" s="7"/>
      <c r="C9" s="7" t="str">
        <f>IF(B9="","",B9)</f>
        <v/>
      </c>
      <c r="D9" s="8" t="str">
        <f>IF(B9="","",ROUND(B9/(1+$B$4),2))</f>
        <v/>
      </c>
      <c r="E9" s="8" t="str">
        <f>IF(C9="","",ROUND(C9/(1+$B$5),2))</f>
        <v/>
      </c>
      <c r="F9" s="17" t="str">
        <f>IF(OR(D9="",'Pizze'!I6=""),"",'Pizze'!I6/D9)</f>
        <v/>
      </c>
      <c r="G9" s="17" t="str">
        <f>IF(OR(E9="",'Pizze'!I6=""),"",'Pizze'!I6/E9)</f>
        <v/>
      </c>
      <c r="H9" s="8" t="str">
        <f>IF(OR(D9="",'Pizze'!I6=""),"",ROUND(D9-'Pizze'!I6,2))</f>
        <v/>
      </c>
      <c r="I9" s="8" t="str">
        <f>IF(OR(E9="",'Pizze'!I6=""),"",ROUND(E9-'Pizze'!I6,2))</f>
        <v/>
      </c>
      <c r="J9" s="8" t="str">
        <f>IF(I9="","",ROUND(I9-IF('Pizze'!H6="",0,'Pizze'!H6),2))</f>
        <v/>
      </c>
      <c r="K9" s="8" t="str">
        <f>IF(OR(H9="",J9=""),"",ROUND(J9-H9,2))</f>
        <v/>
      </c>
    </row>
    <row r="10" spans="1:11" x14ac:dyDescent="0.25">
      <c r="A10" t="str">
        <f>IF('Pizze'!A7="","",'Pizze'!A7)</f>
        <v/>
      </c>
      <c r="B10" s="7"/>
      <c r="C10" s="7" t="str">
        <f>IF(B10="","",B10)</f>
        <v/>
      </c>
      <c r="D10" s="8" t="str">
        <f>IF(B10="","",ROUND(B10/(1+$B$4),2))</f>
        <v/>
      </c>
      <c r="E10" s="8" t="str">
        <f>IF(C10="","",ROUND(C10/(1+$B$5),2))</f>
        <v/>
      </c>
      <c r="F10" s="17" t="str">
        <f>IF(OR(D10="",'Pizze'!I7=""),"",'Pizze'!I7/D10)</f>
        <v/>
      </c>
      <c r="G10" s="17" t="str">
        <f>IF(OR(E10="",'Pizze'!I7=""),"",'Pizze'!I7/E10)</f>
        <v/>
      </c>
      <c r="H10" s="8" t="str">
        <f>IF(OR(D10="",'Pizze'!I7=""),"",ROUND(D10-'Pizze'!I7,2))</f>
        <v/>
      </c>
      <c r="I10" s="8" t="str">
        <f>IF(OR(E10="",'Pizze'!I7=""),"",ROUND(E10-'Pizze'!I7,2))</f>
        <v/>
      </c>
      <c r="J10" s="8" t="str">
        <f>IF(I10="","",ROUND(I10-IF('Pizze'!H7="",0,'Pizze'!H7),2))</f>
        <v/>
      </c>
      <c r="K10" s="8" t="str">
        <f>IF(OR(H10="",J10=""),"",ROUND(J10-H10,2))</f>
        <v/>
      </c>
    </row>
    <row r="11" spans="1:11" x14ac:dyDescent="0.25">
      <c r="A11" t="str">
        <f>IF('Pizze'!A8="","",'Pizze'!A8)</f>
        <v/>
      </c>
      <c r="B11" s="7"/>
      <c r="C11" s="7" t="str">
        <f>IF(B11="","",B11)</f>
        <v/>
      </c>
      <c r="D11" s="8" t="str">
        <f>IF(B11="","",ROUND(B11/(1+$B$4),2))</f>
        <v/>
      </c>
      <c r="E11" s="8" t="str">
        <f>IF(C11="","",ROUND(C11/(1+$B$5),2))</f>
        <v/>
      </c>
      <c r="F11" s="17" t="str">
        <f>IF(OR(D11="",'Pizze'!I8=""),"",'Pizze'!I8/D11)</f>
        <v/>
      </c>
      <c r="G11" s="17" t="str">
        <f>IF(OR(E11="",'Pizze'!I8=""),"",'Pizze'!I8/E11)</f>
        <v/>
      </c>
      <c r="H11" s="8" t="str">
        <f>IF(OR(D11="",'Pizze'!I8=""),"",ROUND(D11-'Pizze'!I8,2))</f>
        <v/>
      </c>
      <c r="I11" s="8" t="str">
        <f>IF(OR(E11="",'Pizze'!I8=""),"",ROUND(E11-'Pizze'!I8,2))</f>
        <v/>
      </c>
      <c r="J11" s="8" t="str">
        <f>IF(I11="","",ROUND(I11-IF('Pizze'!H8="",0,'Pizze'!H8),2))</f>
        <v/>
      </c>
      <c r="K11" s="8" t="str">
        <f>IF(OR(H11="",J11=""),"",ROUND(J11-H11,2))</f>
        <v/>
      </c>
    </row>
    <row r="12" spans="1:11" x14ac:dyDescent="0.25">
      <c r="A12" t="str">
        <f>IF('Pizze'!A9="","",'Pizze'!A9)</f>
        <v/>
      </c>
      <c r="B12" s="7"/>
      <c r="C12" s="7" t="str">
        <f>IF(B12="","",B12)</f>
        <v/>
      </c>
      <c r="D12" s="8" t="str">
        <f>IF(B12="","",ROUND(B12/(1+$B$4),2))</f>
        <v/>
      </c>
      <c r="E12" s="8" t="str">
        <f>IF(C12="","",ROUND(C12/(1+$B$5),2))</f>
        <v/>
      </c>
      <c r="F12" s="17" t="str">
        <f>IF(OR(D12="",'Pizze'!I9=""),"",'Pizze'!I9/D12)</f>
        <v/>
      </c>
      <c r="G12" s="17" t="str">
        <f>IF(OR(E12="",'Pizze'!I9=""),"",'Pizze'!I9/E12)</f>
        <v/>
      </c>
      <c r="H12" s="8" t="str">
        <f>IF(OR(D12="",'Pizze'!I9=""),"",ROUND(D12-'Pizze'!I9,2))</f>
        <v/>
      </c>
      <c r="I12" s="8" t="str">
        <f>IF(OR(E12="",'Pizze'!I9=""),"",ROUND(E12-'Pizze'!I9,2))</f>
        <v/>
      </c>
      <c r="J12" s="8" t="str">
        <f>IF(I12="","",ROUND(I12-IF('Pizze'!H9="",0,'Pizze'!H9),2))</f>
        <v/>
      </c>
      <c r="K12" s="8" t="str">
        <f>IF(OR(H12="",J12=""),"",ROUND(J12-H12,2))</f>
        <v/>
      </c>
    </row>
    <row r="14" spans="1:2" x14ac:dyDescent="0.25">
      <c r="A14" s="4" t="s">
        <v>78</v>
      </c>
      <c r="B14" s="8">
        <f>IF(OR(D8="",E8=""),"",ROUND(E8-D8,2))</f>
        <v>0.92</v>
      </c>
    </row>
    <row r="15" spans="1:3" x14ac:dyDescent="0.25">
      <c r="A15" s="4" t="s">
        <v>79</v>
      </c>
      <c r="B15" s="18">
        <f>1/(1+$B$5)-1/(1+$B$4)</f>
        <v>0.049589489192</v>
      </c>
      <c r="C15" s="2" t="s">
        <v>80</v>
      </c>
    </row>
    <row r="16" spans="1:1" x14ac:dyDescent="0.25">
      <c r="A16" s="2" t="s">
        <v>81</v>
      </c>
    </row>
    <row r="17" spans="1:1" x14ac:dyDescent="0.25">
      <c r="A17" s="2" t="s">
        <v>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Istruzioni</vt:lpstr>
      <vt:lpstr>Ricette base</vt:lpstr>
      <vt:lpstr>Pizze</vt:lpstr>
      <vt:lpstr>Canali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Trolevo</dc:creator>
  <dc:title/>
  <dc:subject/>
  <dc:description/>
  <cp:keywords/>
  <cp:category/>
  <cp:lastModifiedBy>Unknown</cp:lastModifiedBy>
  <dcterms:created xsi:type="dcterms:W3CDTF">2026-10-08T00:00:00Z</dcterms:created>
  <dcterms:modified xsi:type="dcterms:W3CDTF">2026-10-12T05:29:56Z</dcterms:modified>
</cp:coreProperties>
</file>